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27" i="1" l="1"/>
  <c r="K27" i="1"/>
  <c r="J27" i="1"/>
  <c r="E24" i="1"/>
  <c r="E20" i="1"/>
  <c r="P25" i="1"/>
  <c r="I25" i="1"/>
  <c r="E25" i="1"/>
  <c r="E17" i="1"/>
  <c r="E16" i="1"/>
  <c r="M15" i="1"/>
  <c r="M14" i="1"/>
  <c r="O12" i="1"/>
  <c r="E12" i="1"/>
  <c r="N12" i="1"/>
  <c r="M25" i="1"/>
  <c r="F17" i="1"/>
  <c r="N14" i="1"/>
  <c r="O25" i="1"/>
  <c r="H25" i="1"/>
  <c r="F18" i="1"/>
  <c r="N16" i="1"/>
  <c r="P15" i="1"/>
  <c r="F15" i="1"/>
  <c r="F14" i="1"/>
  <c r="F25" i="1"/>
  <c r="F16" i="1"/>
  <c r="P12" i="1"/>
  <c r="N25" i="1"/>
  <c r="G25" i="1"/>
  <c r="N20" i="1"/>
  <c r="E18" i="1"/>
  <c r="M16" i="1"/>
  <c r="O15" i="1"/>
  <c r="E15" i="1"/>
  <c r="E14" i="1"/>
  <c r="M12" i="1"/>
  <c r="M20" i="1"/>
  <c r="N15" i="1"/>
  <c r="F12" i="1"/>
  <c r="F27" i="1" l="1"/>
  <c r="M27" i="1"/>
  <c r="G27" i="1"/>
  <c r="P27" i="1"/>
  <c r="H27" i="1"/>
  <c r="N27" i="1"/>
  <c r="E27" i="1"/>
  <c r="O27" i="1"/>
  <c r="I27" i="1"/>
</calcChain>
</file>

<file path=xl/sharedStrings.xml><?xml version="1.0" encoding="utf-8"?>
<sst xmlns="http://schemas.openxmlformats.org/spreadsheetml/2006/main" count="56" uniqueCount="40">
  <si>
    <t xml:space="preserve">Информация о регистрации и ходе реализации заявок о подключении
(технологическом присоединении) к газораспределительным сетям </t>
  </si>
  <si>
    <t>№</t>
  </si>
  <si>
    <t>Категория заявителей</t>
  </si>
  <si>
    <t>Количество
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</si>
  <si>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</si>
  <si>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</si>
  <si>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</si>
  <si>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Коли-
чество</t>
  </si>
  <si>
    <t>объем,
м3/час</t>
  </si>
  <si>
    <t>причина отклонения</t>
  </si>
  <si>
    <t>Непредставление</t>
  </si>
  <si>
    <t>отсутствие технической возможности</t>
  </si>
  <si>
    <t>в объектах
газотранс-
портной
организации</t>
  </si>
  <si>
    <t>в сетях
испол-
нителя</t>
  </si>
  <si>
    <t>в технологически связанных с сетью газораспределения исполнителя сетях газораспределения</t>
  </si>
  <si>
    <t>I
категория</t>
  </si>
  <si>
    <t>Физическое лицо</t>
  </si>
  <si>
    <t>Плата</t>
  </si>
  <si>
    <t>Стандартизированные ставки</t>
  </si>
  <si>
    <t>Юридическое лицо</t>
  </si>
  <si>
    <t>II
категория</t>
  </si>
  <si>
    <t>III
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</si>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</sst>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9;&#1087;&#1088;&#1072;&#1074;&#1083;&#1077;&#1085;&#1080;&#1077;%20&#1088;&#1072;&#1079;&#1074;&#1080;&#1090;&#1080;&#1103;%20&#1080;%20&#1090;&#1077;&#1093;.%20&#1087;&#1088;&#1080;&#1089;&#1086;&#1077;&#1076;&#1080;&#1085;&#1077;&#1085;&#1080;&#1103;\_&#1056;&#1040;&#1057;&#1050;&#1056;&#1067;&#1058;&#1048;&#1045;%20&#1048;&#1053;&#1060;&#1054;&#1056;&#1052;&#1040;&#1062;&#1048;&#1048;_\&#1055;&#1056;&#1048;&#1050;&#1040;&#1047;%20496\&#1053;&#1086;&#1103;&#1073;&#1088;&#1100;%202024\&#1054;&#1090;&#1095;&#1077;&#1090;%20&#1087;&#1086;%20&#1058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таблица"/>
      <sheetName val="Форма"/>
      <sheetName val="Выгрузка ЕОГ"/>
      <sheetName val="КПИ Догазификация"/>
      <sheetName val="КПИ Газификация"/>
    </sheetNames>
    <sheetDataSet>
      <sheetData sheetId="0">
        <row r="5">
          <cell r="G5" t="str">
            <v>Названия строк</v>
          </cell>
        </row>
        <row r="6">
          <cell r="A6" t="str">
            <v>Названия строк</v>
          </cell>
          <cell r="L6" t="str">
            <v>Названия строк</v>
          </cell>
        </row>
        <row r="14">
          <cell r="G14" t="str">
            <v>Названия строк</v>
          </cell>
        </row>
        <row r="21">
          <cell r="L21" t="str">
            <v>Названия строк</v>
          </cell>
        </row>
        <row r="36">
          <cell r="L36" t="str">
            <v>Названия строк</v>
          </cell>
        </row>
        <row r="38">
          <cell r="A38" t="str">
            <v>Названия строк</v>
          </cell>
        </row>
        <row r="67">
          <cell r="A67" t="str">
            <v>Названия строк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55" zoomScaleNormal="55" workbookViewId="0">
      <selection activeCell="F21" sqref="F21"/>
    </sheetView>
  </sheetViews>
  <sheetFormatPr defaultRowHeight="15" x14ac:dyDescent="0.25"/>
  <cols>
    <col min="1" max="2" width="9.140625" style="3"/>
    <col min="3" max="3" width="16.140625" style="3" customWidth="1"/>
    <col min="4" max="4" width="29.85546875" style="3" customWidth="1"/>
    <col min="5" max="5" width="16.140625" style="3" customWidth="1"/>
    <col min="6" max="6" width="18.7109375" style="3" customWidth="1"/>
    <col min="7" max="16" width="17.42578125" style="3" customWidth="1"/>
    <col min="17" max="16384" width="9.140625" style="3"/>
  </cols>
  <sheetData>
    <row r="1" spans="1:16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5" t="s">
        <v>1</v>
      </c>
      <c r="B5" s="6" t="s">
        <v>2</v>
      </c>
      <c r="C5" s="7"/>
      <c r="D5" s="8"/>
      <c r="E5" s="9" t="s">
        <v>3</v>
      </c>
      <c r="F5" s="5"/>
      <c r="G5" s="5" t="s">
        <v>4</v>
      </c>
      <c r="H5" s="5"/>
      <c r="I5" s="5"/>
      <c r="J5" s="5"/>
      <c r="K5" s="5"/>
      <c r="L5" s="5"/>
      <c r="M5" s="5" t="s">
        <v>5</v>
      </c>
      <c r="N5" s="5"/>
      <c r="O5" s="5" t="s">
        <v>6</v>
      </c>
      <c r="P5" s="5"/>
    </row>
    <row r="6" spans="1:16" x14ac:dyDescent="0.25">
      <c r="A6" s="5"/>
      <c r="B6" s="10"/>
      <c r="C6" s="11"/>
      <c r="D6" s="12"/>
      <c r="E6" s="9" t="s">
        <v>7</v>
      </c>
      <c r="F6" s="9" t="s">
        <v>8</v>
      </c>
      <c r="G6" s="9" t="s">
        <v>7</v>
      </c>
      <c r="H6" s="9" t="s">
        <v>8</v>
      </c>
      <c r="I6" s="5" t="s">
        <v>9</v>
      </c>
      <c r="J6" s="5"/>
      <c r="K6" s="5"/>
      <c r="L6" s="5"/>
      <c r="M6" s="9" t="s">
        <v>7</v>
      </c>
      <c r="N6" s="9" t="s">
        <v>8</v>
      </c>
      <c r="O6" s="9" t="s">
        <v>7</v>
      </c>
      <c r="P6" s="9" t="s">
        <v>8</v>
      </c>
    </row>
    <row r="7" spans="1:16" x14ac:dyDescent="0.25">
      <c r="A7" s="5"/>
      <c r="B7" s="10"/>
      <c r="C7" s="11"/>
      <c r="D7" s="1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5"/>
      <c r="B8" s="10"/>
      <c r="C8" s="11"/>
      <c r="D8" s="12"/>
      <c r="E8" s="13"/>
      <c r="F8" s="13"/>
      <c r="G8" s="13"/>
      <c r="H8" s="13"/>
      <c r="I8" s="13" t="s">
        <v>10</v>
      </c>
      <c r="J8" s="5" t="s">
        <v>11</v>
      </c>
      <c r="K8" s="5"/>
      <c r="L8" s="5"/>
      <c r="M8" s="13"/>
      <c r="N8" s="13"/>
      <c r="O8" s="13"/>
      <c r="P8" s="13"/>
    </row>
    <row r="9" spans="1:16" ht="120" x14ac:dyDescent="0.25">
      <c r="A9" s="5"/>
      <c r="B9" s="14"/>
      <c r="C9" s="15"/>
      <c r="D9" s="16"/>
      <c r="E9" s="13"/>
      <c r="F9" s="13"/>
      <c r="G9" s="13"/>
      <c r="H9" s="13"/>
      <c r="I9" s="13"/>
      <c r="J9" s="17" t="s">
        <v>12</v>
      </c>
      <c r="K9" s="17" t="s">
        <v>13</v>
      </c>
      <c r="L9" s="17" t="s">
        <v>14</v>
      </c>
      <c r="M9" s="13"/>
      <c r="N9" s="13"/>
      <c r="O9" s="13"/>
      <c r="P9" s="13"/>
    </row>
    <row r="10" spans="1:16" x14ac:dyDescent="0.25">
      <c r="A10" s="18"/>
      <c r="B10" s="19">
        <v>1</v>
      </c>
      <c r="C10" s="20"/>
      <c r="D10" s="21"/>
      <c r="E10" s="13">
        <v>2</v>
      </c>
      <c r="F10" s="13">
        <v>3</v>
      </c>
      <c r="G10" s="22">
        <v>4</v>
      </c>
      <c r="H10" s="22">
        <v>5</v>
      </c>
      <c r="I10" s="22">
        <v>6</v>
      </c>
      <c r="J10" s="22">
        <v>7</v>
      </c>
      <c r="K10" s="22">
        <v>8</v>
      </c>
      <c r="L10" s="22">
        <v>9</v>
      </c>
      <c r="M10" s="22">
        <v>10</v>
      </c>
      <c r="N10" s="22">
        <v>11</v>
      </c>
      <c r="O10" s="22">
        <v>12</v>
      </c>
      <c r="P10" s="22">
        <v>13</v>
      </c>
    </row>
    <row r="11" spans="1:16" x14ac:dyDescent="0.25">
      <c r="A11" s="13">
        <v>1</v>
      </c>
      <c r="B11" s="9" t="s">
        <v>15</v>
      </c>
      <c r="C11" s="9" t="s">
        <v>16</v>
      </c>
      <c r="D11" s="13" t="s">
        <v>17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3">
        <v>2</v>
      </c>
      <c r="B12" s="5"/>
      <c r="C12" s="5"/>
      <c r="D12" s="17" t="s">
        <v>18</v>
      </c>
      <c r="E12" s="13">
        <f>GETPIVOTDATA("Количество по полю РасходГаза",'[1]Сводная таблица'!$A$6,"TYPE_APPLICANT","Физическое лицо","КатегорияЗаявителя","К1 (1 категория)")</f>
        <v>79</v>
      </c>
      <c r="F12" s="13">
        <f>GETPIVOTDATA("Сумма по полю РасходГаза2",'[1]Сводная таблица'!$A$6,"TYPE_APPLICANT","Физическое лицо","КатегорияЗаявителя","К1 (1 категория)")</f>
        <v>413.3</v>
      </c>
      <c r="G12" s="13"/>
      <c r="H12" s="13"/>
      <c r="I12" s="13"/>
      <c r="J12" s="13"/>
      <c r="K12" s="13"/>
      <c r="L12" s="13"/>
      <c r="M12" s="13">
        <f>GETPIVOTDATA("Количество по полю РасходГаза",'[1]Сводная таблица'!$A$38,"TYPE_APPLICANT","Физическое лицо","КатегорияЗаявителя","К1 (1 категория)")</f>
        <v>81</v>
      </c>
      <c r="N12" s="13">
        <f>GETPIVOTDATA("Сумма по полю РасходГаза2",'[1]Сводная таблица'!$A$38,"TYPE_APPLICANT","Физическое лицо","КатегорияЗаявителя","К1 (1 категория)")</f>
        <v>402.11999999999989</v>
      </c>
      <c r="O12" s="13">
        <f>GETPIVOTDATA("Количество по полю РасходГаза",'[1]Сводная таблица'!$A$67,"TYPE_APPLICANT","Физическое лицо","КатегорияЗаявителя","К1 (1 категория)")</f>
        <v>57</v>
      </c>
      <c r="P12" s="13">
        <f>GETPIVOTDATA("Сумма по полю РасходГаза2",'[1]Сводная таблица'!$A$67,"TYPE_APPLICANT","Физическое лицо","КатегорияЗаявителя","К1 (1 категория)")</f>
        <v>311.94</v>
      </c>
    </row>
    <row r="13" spans="1:16" x14ac:dyDescent="0.25">
      <c r="A13" s="13">
        <v>3</v>
      </c>
      <c r="B13" s="5"/>
      <c r="C13" s="9" t="s">
        <v>19</v>
      </c>
      <c r="D13" s="13" t="s">
        <v>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3">
        <v>4</v>
      </c>
      <c r="B14" s="5"/>
      <c r="C14" s="9"/>
      <c r="D14" s="17" t="s">
        <v>18</v>
      </c>
      <c r="E14" s="13">
        <f>GETPIVOTDATA("Количество по полю РасходГаза",'[1]Сводная таблица'!$A$6,"TYPE_APPLICANT","Юридическое лицо","КатегорияЗаявителя","К1 (1 категория)")+GETPIVOTDATA("Количество по полю РасходГаза",'[1]Сводная таблица'!$A$6,"TYPE_APPLICANT","Индивидуальный предприниматель","КатегорияЗаявителя","К1 (1 категория)")</f>
        <v>12</v>
      </c>
      <c r="F14" s="13">
        <f>GETPIVOTDATA("Сумма по полю РасходГаза2",'[1]Сводная таблица'!$A$6,"TYPE_APPLICANT","Юридическое лицо","КатегорияЗаявителя","К1 (1 категория)")+GETPIVOTDATA("Сумма по полю РасходГаза2",'[1]Сводная таблица'!$A$6,"TYPE_APPLICANT","Индивидуальный предприниматель","КатегорияЗаявителя","К1 (1 категория)")</f>
        <v>44.56</v>
      </c>
      <c r="G14" s="13"/>
      <c r="H14" s="13"/>
      <c r="I14" s="13"/>
      <c r="J14" s="13"/>
      <c r="K14" s="13"/>
      <c r="L14" s="13"/>
      <c r="M14" s="13">
        <f>GETPIVOTDATA("Количество по полю РасходГаза",'[1]Сводная таблица'!$A$38,"TYPE_APPLICANT","Индивидуальный предприниматель","КатегорияЗаявителя","К1 (1 категория)")+GETPIVOTDATA("Количество по полю РасходГаза",'[1]Сводная таблица'!$A$38,"TYPE_APPLICANT","Юридическое лицо","КатегорияЗаявителя","К1 (1 категория)")</f>
        <v>4</v>
      </c>
      <c r="N14" s="13">
        <f>GETPIVOTDATA("Сумма по полю РасходГаза2",'[1]Сводная таблица'!$A$38,"TYPE_APPLICANT","Индивидуальный предприниматель","КатегорияЗаявителя","К1 (1 категория)")+GETPIVOTDATA("Сумма по полю РасходГаза2",'[1]Сводная таблица'!$A$38,"TYPE_APPLICANT","Юридическое лицо","КатегорияЗаявителя","К1 (1 категория)")</f>
        <v>37.4</v>
      </c>
      <c r="O14" s="13"/>
      <c r="P14" s="13"/>
    </row>
    <row r="15" spans="1:16" ht="30" x14ac:dyDescent="0.25">
      <c r="A15" s="13">
        <v>5</v>
      </c>
      <c r="B15" s="9" t="s">
        <v>20</v>
      </c>
      <c r="C15" s="17" t="s">
        <v>16</v>
      </c>
      <c r="D15" s="17" t="s">
        <v>18</v>
      </c>
      <c r="E15" s="13">
        <f>GETPIVOTDATA("Количество по полю РасходГаза",'[1]Сводная таблица'!$A$6,"TYPE_APPLICANT","Физическое лицо","КатегорияЗаявителя","К2 (2 категория)")</f>
        <v>4</v>
      </c>
      <c r="F15" s="13">
        <f>GETPIVOTDATA("Сумма по полю РасходГаза2",'[1]Сводная таблица'!$A$6,"TYPE_APPLICANT","Физическое лицо","КатегорияЗаявителя","К2 (2 категория)")</f>
        <v>95.1</v>
      </c>
      <c r="G15" s="13"/>
      <c r="H15" s="13"/>
      <c r="I15" s="13"/>
      <c r="J15" s="13"/>
      <c r="K15" s="13"/>
      <c r="L15" s="13"/>
      <c r="M15" s="13">
        <f>GETPIVOTDATA("Количество по полю РасходГаза",'[1]Сводная таблица'!$A$38,"TYPE_APPLICANT","Физическое лицо","КатегорияЗаявителя","К2 (2 категория)")</f>
        <v>3</v>
      </c>
      <c r="N15" s="13">
        <f>GETPIVOTDATA("Сумма по полю РасходГаза2",'[1]Сводная таблица'!$A$38,"TYPE_APPLICANT","Физическое лицо","КатегорияЗаявителя","К2 (2 категория)")</f>
        <v>88.1</v>
      </c>
      <c r="O15" s="13">
        <f>GETPIVOTDATA("Количество по полю РасходГаза",'[1]Сводная таблица'!$A$67,"TYPE_APPLICANT","Физическое лицо","КатегорияЗаявителя","К2 (2 категория)")</f>
        <v>2</v>
      </c>
      <c r="P15" s="13">
        <f>GETPIVOTDATA("Сумма по полю РасходГаза2",'[1]Сводная таблица'!$A$67,"TYPE_APPLICANT","Физическое лицо","КатегорияЗаявителя","К2 (2 категория)")</f>
        <v>9.1999999999999993</v>
      </c>
    </row>
    <row r="16" spans="1:16" ht="30" x14ac:dyDescent="0.25">
      <c r="A16" s="13">
        <v>6</v>
      </c>
      <c r="B16" s="5"/>
      <c r="C16" s="17" t="s">
        <v>19</v>
      </c>
      <c r="D16" s="17" t="s">
        <v>18</v>
      </c>
      <c r="E16" s="13">
        <f>GETPIVOTDATA("Количество по полю РасходГаза",'[1]Сводная таблица'!$A$6,"TYPE_APPLICANT","Юридическое лицо","КатегорияЗаявителя","К2 (2 категория)")+GETPIVOTDATA("Количество по полю РасходГаза",'[1]Сводная таблица'!$A$6,"TYPE_APPLICANT","Индивидуальный предприниматель","КатегорияЗаявителя","К2 (2 категория)")</f>
        <v>17</v>
      </c>
      <c r="F16" s="13">
        <f>GETPIVOTDATA("Сумма по полю РасходГаза2",'[1]Сводная таблица'!$A$6,"TYPE_APPLICANT","Юридическое лицо","КатегорияЗаявителя","К2 (2 категория)")+GETPIVOTDATA("Сумма по полю РасходГаза2",'[1]Сводная таблица'!$A$6,"TYPE_APPLICANT","Индивидуальный предприниматель","КатегорияЗаявителя","К2 (2 категория)")</f>
        <v>15235.82</v>
      </c>
      <c r="G16" s="13"/>
      <c r="H16" s="13"/>
      <c r="I16" s="13"/>
      <c r="J16" s="13"/>
      <c r="K16" s="13"/>
      <c r="L16" s="13"/>
      <c r="M16" s="13">
        <f>GETPIVOTDATA("Количество по полю РасходГаза",'[1]Сводная таблица'!$A$38,"TYPE_APPLICANT","Юридическое лицо","КатегорияЗаявителя","К2 (2 категория)")+GETPIVOTDATA("Количество по полю РасходГаза",'[1]Сводная таблица'!$A$38,"TYPE_APPLICANT","Индивидуальный предприниматель","КатегорияЗаявителя","К2 (2 категория)")</f>
        <v>13</v>
      </c>
      <c r="N16" s="13">
        <f>GETPIVOTDATA("Сумма по полю РасходГаза2",'[1]Сводная таблица'!$A$38,"TYPE_APPLICANT","Юридическое лицо","КатегорияЗаявителя","К2 (2 категория)")+GETPIVOTDATA("Сумма по полю РасходГаза2",'[1]Сводная таблица'!$A$38,"TYPE_APPLICANT","Индивидуальный предприниматель","КатегорияЗаявителя","К2 (2 категория)")</f>
        <v>4611.7700000000004</v>
      </c>
      <c r="O16" s="13"/>
      <c r="P16" s="13"/>
    </row>
    <row r="17" spans="1:16" ht="30" x14ac:dyDescent="0.25">
      <c r="A17" s="13">
        <v>17</v>
      </c>
      <c r="B17" s="9" t="s">
        <v>21</v>
      </c>
      <c r="C17" s="17" t="s">
        <v>16</v>
      </c>
      <c r="D17" s="17" t="s">
        <v>18</v>
      </c>
      <c r="E17" s="13">
        <f>GETPIVOTDATA("Количество по полю РасходГаза",'[1]Сводная таблица'!$A$6,"TYPE_APPLICANT","Физическое лицо","КатегорияЗаявителя","К3 (3 категория)")</f>
        <v>1</v>
      </c>
      <c r="F17" s="13">
        <f>GETPIVOTDATA("Сумма по полю РасходГаза2",'[1]Сводная таблица'!$A$6,"TYPE_APPLICANT","Физическое лицо","КатегорияЗаявителя","К3 (3 категория)")</f>
        <v>19.28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30" x14ac:dyDescent="0.25">
      <c r="A18" s="22">
        <v>8</v>
      </c>
      <c r="B18" s="23"/>
      <c r="C18" s="24" t="s">
        <v>19</v>
      </c>
      <c r="D18" s="24" t="s">
        <v>18</v>
      </c>
      <c r="E18" s="22">
        <f>GETPIVOTDATA("Количество по полю РасходГаза",'[1]Сводная таблица'!$A$6,"TYPE_APPLICANT","Юридическое лицо","КатегорияЗаявителя","К3 (3 категория)")</f>
        <v>2</v>
      </c>
      <c r="F18" s="22">
        <f>GETPIVOTDATA("Сумма по полю РасходГаза2",'[1]Сводная таблица'!$A$6,"TYPE_APPLICANT","Юридическое лицо","КатегорияЗаявителя","К3 (3 категория)")</f>
        <v>41.6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25">
      <c r="A19" s="13">
        <v>9</v>
      </c>
      <c r="B19" s="9" t="s">
        <v>22</v>
      </c>
      <c r="C19" s="9" t="s">
        <v>23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3">
        <v>10</v>
      </c>
      <c r="B20" s="9"/>
      <c r="C20" s="9" t="s">
        <v>24</v>
      </c>
      <c r="D20" s="9"/>
      <c r="E20" s="13">
        <f>1+1+1</f>
        <v>3</v>
      </c>
      <c r="F20" s="13">
        <v>2510</v>
      </c>
      <c r="G20" s="13"/>
      <c r="H20" s="13"/>
      <c r="I20" s="13"/>
      <c r="J20" s="13"/>
      <c r="K20" s="13"/>
      <c r="L20" s="13"/>
      <c r="M20" s="13">
        <f>GETPIVOTDATA("Количество по полю РасходГаза",'[1]Сводная таблица'!$A$38,"TYPE_APPLICANT","Юридическое лицо","КатегорияЗаявителя","Индивидуальный проект")</f>
        <v>2</v>
      </c>
      <c r="N20" s="13">
        <f>GETPIVOTDATA("Сумма по полю РасходГаза2",'[1]Сводная таблица'!$A$38,"TYPE_APPLICANT","Юридическое лицо","КатегорияЗаявителя","Индивидуальный проект")</f>
        <v>269</v>
      </c>
      <c r="O20" s="13"/>
      <c r="P20" s="13"/>
    </row>
    <row r="21" spans="1:16" x14ac:dyDescent="0.25">
      <c r="A21" s="13">
        <v>11</v>
      </c>
      <c r="B21" s="9"/>
      <c r="C21" s="9" t="s">
        <v>25</v>
      </c>
      <c r="D21" s="9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3">
        <v>12</v>
      </c>
      <c r="B22" s="9"/>
      <c r="C22" s="9" t="s">
        <v>26</v>
      </c>
      <c r="D22" s="9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3">
        <v>13</v>
      </c>
      <c r="B23" s="9"/>
      <c r="C23" s="9" t="s">
        <v>27</v>
      </c>
      <c r="D23" s="9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3">
        <v>14</v>
      </c>
      <c r="B24" s="9"/>
      <c r="C24" s="9" t="s">
        <v>28</v>
      </c>
      <c r="D24" s="9"/>
      <c r="E24" s="13">
        <f>1+1+1+1+1</f>
        <v>5</v>
      </c>
      <c r="F24" s="13">
        <v>2505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>
        <v>15</v>
      </c>
      <c r="B25" s="9" t="s">
        <v>29</v>
      </c>
      <c r="C25" s="9"/>
      <c r="D25" s="9"/>
      <c r="E25" s="13">
        <f>GETPIVOTDATA("Количество по полю Планируемая величина максимального часового расхода газа",'[1]Сводная таблица'!$L$6,"Организация","АО ""Газэкс""")</f>
        <v>813</v>
      </c>
      <c r="F25" s="13">
        <f>GETPIVOTDATA("Сумма по полю Планируемая величина максимального часового расхода газа2",'[1]Сводная таблица'!$L$6,"Организация","АО ""Газэкс""")</f>
        <v>2493.38</v>
      </c>
      <c r="G25" s="13">
        <f>GETPIVOTDATA("Количество по полю Планируемая величина максимального часового расхода газа",'[1]Сводная таблица'!$L$21,"Организация","АО ""Газэкс""")</f>
        <v>155</v>
      </c>
      <c r="H25" s="13">
        <f>GETPIVOTDATA("Сумма по полю Планируемая величина максимального часового расхода газа2",'[1]Сводная таблица'!$L$21,"Организация","АО ""Газэкс""")</f>
        <v>841.86000000000013</v>
      </c>
      <c r="I25" s="13">
        <f>GETPIVOTDATA("Количество по полю Планируемая величина максимального часового расхода газа",'[1]Сводная таблица'!$L$36,"Организация","АО ""Газэкс""")</f>
        <v>106</v>
      </c>
      <c r="J25" s="13"/>
      <c r="K25" s="13"/>
      <c r="L25" s="13"/>
      <c r="M25" s="13">
        <f>GETPIVOTDATA("Количество по полю МахЧасовойРасход",'[1]Сводная таблица'!$G$5,"ТекущийСтатусДоговора","договор заключен")</f>
        <v>915</v>
      </c>
      <c r="N25" s="13">
        <f>GETPIVOTDATA("Сумма по полю МахЧасовойРасход2",'[1]Сводная таблица'!$G$5,"ТекущийСтатусДоговора","договор заключен")</f>
        <v>5427</v>
      </c>
      <c r="O25" s="13">
        <f>GETPIVOTDATA("Количество по полю МахЧасовойРасход",'[1]Сводная таблица'!$G$14,"ТекущийСтатусДоговора","договор заключен")</f>
        <v>862</v>
      </c>
      <c r="P25" s="13">
        <f>GETPIVOTDATA("Сумма по полю МахЧасовойРасход2",'[1]Сводная таблица'!$G$14,"ТекущийСтатусДоговора","договор заключен")</f>
        <v>5005</v>
      </c>
    </row>
    <row r="26" spans="1:16" x14ac:dyDescent="0.25">
      <c r="A26" s="25" t="s">
        <v>30</v>
      </c>
      <c r="B26" s="9" t="s">
        <v>31</v>
      </c>
      <c r="C26" s="9"/>
      <c r="D26" s="9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3">
        <v>16</v>
      </c>
      <c r="B27" s="9" t="s">
        <v>32</v>
      </c>
      <c r="C27" s="9"/>
      <c r="D27" s="9"/>
      <c r="E27" s="13">
        <f>SUBTOTAL(9,E12:E25)</f>
        <v>936</v>
      </c>
      <c r="F27" s="13">
        <f t="shared" ref="F27:P27" si="0">SUBTOTAL(9,F12:F25)</f>
        <v>23358.04</v>
      </c>
      <c r="G27" s="13">
        <f t="shared" si="0"/>
        <v>155</v>
      </c>
      <c r="H27" s="13">
        <f t="shared" si="0"/>
        <v>841.86000000000013</v>
      </c>
      <c r="I27" s="13">
        <f t="shared" si="0"/>
        <v>106</v>
      </c>
      <c r="J27" s="13">
        <f t="shared" si="0"/>
        <v>0</v>
      </c>
      <c r="K27" s="13">
        <f t="shared" si="0"/>
        <v>0</v>
      </c>
      <c r="L27" s="13">
        <f t="shared" si="0"/>
        <v>0</v>
      </c>
      <c r="M27" s="13">
        <f t="shared" si="0"/>
        <v>1018</v>
      </c>
      <c r="N27" s="13">
        <f t="shared" si="0"/>
        <v>10835.39</v>
      </c>
      <c r="O27" s="13">
        <f t="shared" si="0"/>
        <v>921</v>
      </c>
      <c r="P27" s="13">
        <f t="shared" si="0"/>
        <v>5326.14</v>
      </c>
    </row>
    <row r="28" spans="1:16" x14ac:dyDescent="0.25">
      <c r="A28" s="26">
        <v>17</v>
      </c>
      <c r="B28" s="27" t="s">
        <v>33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5">
      <c r="A29" s="5"/>
      <c r="B29" s="5" t="s">
        <v>34</v>
      </c>
      <c r="C29" s="5"/>
      <c r="D29" s="5"/>
      <c r="E29" s="9" t="s">
        <v>35</v>
      </c>
      <c r="F29" s="9"/>
      <c r="G29" s="9" t="s">
        <v>36</v>
      </c>
      <c r="H29" s="9"/>
      <c r="I29" s="9"/>
      <c r="J29" s="9" t="s">
        <v>37</v>
      </c>
      <c r="K29" s="9"/>
      <c r="L29" s="9"/>
      <c r="M29" s="9" t="s">
        <v>38</v>
      </c>
      <c r="N29" s="9"/>
      <c r="O29" s="9" t="s">
        <v>39</v>
      </c>
      <c r="P29" s="9"/>
    </row>
    <row r="30" spans="1:16" x14ac:dyDescent="0.25">
      <c r="A30" s="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</sheetData>
  <mergeCells count="53">
    <mergeCell ref="B31:D31"/>
    <mergeCell ref="E31:F31"/>
    <mergeCell ref="G31:I31"/>
    <mergeCell ref="J31:L31"/>
    <mergeCell ref="M31:N31"/>
    <mergeCell ref="O31:P31"/>
    <mergeCell ref="O29:P29"/>
    <mergeCell ref="B30:D30"/>
    <mergeCell ref="E30:F30"/>
    <mergeCell ref="G30:I30"/>
    <mergeCell ref="J30:L30"/>
    <mergeCell ref="M30:N30"/>
    <mergeCell ref="O30:P30"/>
    <mergeCell ref="B25:D25"/>
    <mergeCell ref="B26:D26"/>
    <mergeCell ref="B27:D27"/>
    <mergeCell ref="A28:A31"/>
    <mergeCell ref="B28:P28"/>
    <mergeCell ref="B29:D29"/>
    <mergeCell ref="E29:F29"/>
    <mergeCell ref="G29:I29"/>
    <mergeCell ref="J29:L29"/>
    <mergeCell ref="M29:N29"/>
    <mergeCell ref="B17:B18"/>
    <mergeCell ref="B19:B24"/>
    <mergeCell ref="C19:D19"/>
    <mergeCell ref="C20:D20"/>
    <mergeCell ref="C21:D21"/>
    <mergeCell ref="C22:D22"/>
    <mergeCell ref="C23:D23"/>
    <mergeCell ref="C24:D24"/>
    <mergeCell ref="J8:L8"/>
    <mergeCell ref="B10:D10"/>
    <mergeCell ref="B11:B14"/>
    <mergeCell ref="C11:C12"/>
    <mergeCell ref="C13:C14"/>
    <mergeCell ref="B15:B16"/>
    <mergeCell ref="H6:H7"/>
    <mergeCell ref="I6:L7"/>
    <mergeCell ref="M6:M7"/>
    <mergeCell ref="N6:N7"/>
    <mergeCell ref="O6:O7"/>
    <mergeCell ref="P6:P7"/>
    <mergeCell ref="A1:P3"/>
    <mergeCell ref="A5:A9"/>
    <mergeCell ref="B5:D9"/>
    <mergeCell ref="E5:F5"/>
    <mergeCell ref="G5:L5"/>
    <mergeCell ref="M5:N5"/>
    <mergeCell ref="O5:P5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2024-11-06T08:46:29Z</dcterms:modified>
</cp:coreProperties>
</file>